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6036" tabRatio="587" activeTab="5"/>
  </bookViews>
  <sheets>
    <sheet name="Inputs" sheetId="1" r:id="rId1"/>
    <sheet name="EST-EFT" sheetId="2" r:id="rId2"/>
    <sheet name="LST-LFT" sheetId="3" r:id="rId3"/>
    <sheet name="PERT-CPM Table" sheetId="4" r:id="rId4"/>
    <sheet name="Gantt Chart" sheetId="5" r:id="rId5"/>
    <sheet name="Range Names" sheetId="6" r:id="rId6"/>
  </sheets>
  <definedNames>
    <definedName name="a">'Inputs'!$D$3:$D$202</definedName>
    <definedName name="b">'Inputs'!$F$3:$F$202</definedName>
    <definedName name="cavariance">'PERT-CPM Table'!$J$5:$J$204</definedName>
    <definedName name="EFT_Range">'PERT-CPM Table'!$E$5:$E$204</definedName>
    <definedName name="EST_EFTtable">'EST-EFT'!$A$4:$C$203</definedName>
    <definedName name="Inputs">'Inputs'!$A$3:$H196</definedName>
    <definedName name="LFT_Range">'LST-LFT'!$C$4:$GT$4</definedName>
    <definedName name="LST_LFTtable">'LST-LFT'!$C$2:$GT$4</definedName>
    <definedName name="m">'Inputs'!$E$3:$E$202</definedName>
    <definedName name="MAXofAllEFTs">'EST-EFT'!$A$2</definedName>
    <definedName name="_xlnm.Print_Area" localSheetId="0">'Inputs'!$A$1:$P$11</definedName>
  </definedNames>
  <calcPr fullCalcOnLoad="1"/>
</workbook>
</file>

<file path=xl/sharedStrings.xml><?xml version="1.0" encoding="utf-8"?>
<sst xmlns="http://schemas.openxmlformats.org/spreadsheetml/2006/main" count="89" uniqueCount="73">
  <si>
    <t>A</t>
  </si>
  <si>
    <t>B</t>
  </si>
  <si>
    <t>C</t>
  </si>
  <si>
    <t>D</t>
  </si>
  <si>
    <t>E</t>
  </si>
  <si>
    <t>F</t>
  </si>
  <si>
    <t>EST</t>
  </si>
  <si>
    <t>Activity</t>
  </si>
  <si>
    <t>Time</t>
  </si>
  <si>
    <t>EFT</t>
  </si>
  <si>
    <t>LST</t>
  </si>
  <si>
    <t>LFT</t>
  </si>
  <si>
    <t>Critical</t>
  </si>
  <si>
    <t>Description</t>
  </si>
  <si>
    <t>ACTIVITIES</t>
  </si>
  <si>
    <t>Expected Value (a + 4m + b)/6</t>
  </si>
  <si>
    <t>Variance [(b-a)/6]2</t>
  </si>
  <si>
    <t>Predecessors Relationships</t>
  </si>
  <si>
    <t>Project Variance</t>
  </si>
  <si>
    <t>=</t>
  </si>
  <si>
    <t>Critical Activity Variance</t>
  </si>
  <si>
    <t>AverageTime</t>
  </si>
  <si>
    <t>Target Time</t>
  </si>
  <si>
    <t>Probability</t>
  </si>
  <si>
    <t>Target Probability</t>
  </si>
  <si>
    <t>Min/Avg Project Completion Time</t>
  </si>
  <si>
    <t>Immediate Predecessors</t>
  </si>
  <si>
    <t>Plan Topic</t>
  </si>
  <si>
    <t>Obtain Speakers</t>
  </si>
  <si>
    <t>List Meeting Locations</t>
  </si>
  <si>
    <t>Finalize Speakers Schedule</t>
  </si>
  <si>
    <t>a</t>
  </si>
  <si>
    <t>b</t>
  </si>
  <si>
    <t>cavariance</t>
  </si>
  <si>
    <t>EFT_Range</t>
  </si>
  <si>
    <t>Inputs</t>
  </si>
  <si>
    <t>m</t>
  </si>
  <si>
    <t>D, E</t>
  </si>
  <si>
    <t>Total Slack</t>
  </si>
  <si>
    <t>The inputs ranges are named to accommodate a total of 200 activities without renaming the ranges.</t>
  </si>
  <si>
    <t>Name</t>
  </si>
  <si>
    <t>Ranges</t>
  </si>
  <si>
    <t>=Inputs!$D$3:$D$202</t>
  </si>
  <si>
    <t>=Inputs!$F$3:$F$202</t>
  </si>
  <si>
    <t>=Inputs!$E$3:$E$202</t>
  </si>
  <si>
    <t>Explanantion</t>
  </si>
  <si>
    <t>Optimistic Estimate</t>
  </si>
  <si>
    <t>Pessimistic Estimate</t>
  </si>
  <si>
    <t>Earliest Finish Times for All Activities</t>
  </si>
  <si>
    <t>='EST-EFT'!$A$4:$C$203</t>
  </si>
  <si>
    <t>='EST-EFT'!$A$2</t>
  </si>
  <si>
    <t>Input data for the problem</t>
  </si>
  <si>
    <t>Most Likely Time estimate for the activity</t>
  </si>
  <si>
    <t>Maximum of All EFTs</t>
  </si>
  <si>
    <t>Minimum Expected Project Completion Time</t>
  </si>
  <si>
    <t>='LST-LFT'!$C$2:$GT$4</t>
  </si>
  <si>
    <t>='PERT-CPM Table'!$J$5:$J$204</t>
  </si>
  <si>
    <t>='PERT-CPM Table'!$E$5:$E$204</t>
  </si>
  <si>
    <t>EST_EFTtable</t>
  </si>
  <si>
    <t>LST_LFTtable</t>
  </si>
  <si>
    <t>Earliest Start Time and Earlest Finish Time Table</t>
  </si>
  <si>
    <t>Latest Start and Latest Finish Time Table</t>
  </si>
  <si>
    <t>=Inputs!$A$3:$H203</t>
  </si>
  <si>
    <t>MAXofAllEFTs</t>
  </si>
  <si>
    <t>Select Location</t>
  </si>
  <si>
    <t>Optimistic Time (a)</t>
  </si>
  <si>
    <t>Most Likely Time (m)</t>
  </si>
  <si>
    <t>Pessimistic Time (b)</t>
  </si>
  <si>
    <t>A, C</t>
  </si>
  <si>
    <t>Prepare and mail Seminar Brochures</t>
  </si>
  <si>
    <t>Latest Finish Time for All Activities</t>
  </si>
  <si>
    <t>LFT_Range</t>
  </si>
  <si>
    <t>='LST-LFT'!$C$4:$GT$4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</si>
</sst>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%"/>
    <numFmt numFmtId="171" formatCode="0.0"/>
    <numFmt numFmtId="172" formatCode="\=\o\,&quot; &quot;\,0.00"/>
    <numFmt numFmtId="173" formatCode="\&gt;0;0.00;&quot; &quot;"/>
    <numFmt numFmtId="174" formatCode="[&gt;0]General;0.00;&quot; &quot;"/>
    <numFmt numFmtId="175" formatCode="[&gt;0]0.00;&quot; &quot;"/>
  </numFmts>
  <fonts count="1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10"/>
      <name val="Arial Black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2" fontId="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175" fontId="6" fillId="0" borderId="6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8" fillId="0" borderId="0" xfId="0" applyNumberFormat="1" applyFont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2" fillId="0" borderId="14" xfId="0" applyFont="1" applyBorder="1" applyAlignment="1" quotePrefix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1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2" fillId="0" borderId="16" xfId="0" applyFont="1" applyBorder="1" applyAlignment="1" quotePrefix="1">
      <alignment horizontal="center" wrapText="1"/>
    </xf>
    <xf numFmtId="2" fontId="3" fillId="0" borderId="17" xfId="0" applyNumberFormat="1" applyFont="1" applyBorder="1" applyAlignment="1" quotePrefix="1">
      <alignment horizontal="center" wrapText="1"/>
    </xf>
    <xf numFmtId="0" fontId="0" fillId="0" borderId="0" xfId="0" applyFont="1" applyAlignment="1">
      <alignment wrapText="1"/>
    </xf>
    <xf numFmtId="0" fontId="13" fillId="0" borderId="18" xfId="0" applyFont="1" applyBorder="1" applyAlignment="1">
      <alignment horizontal="center" wrapText="1"/>
    </xf>
    <xf numFmtId="10" fontId="3" fillId="0" borderId="19" xfId="0" applyNumberFormat="1" applyFont="1" applyBorder="1" applyAlignment="1">
      <alignment horizontal="center" wrapText="1"/>
    </xf>
    <xf numFmtId="9" fontId="3" fillId="0" borderId="19" xfId="2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  <xf numFmtId="0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6" xfId="0" applyNumberFormat="1" applyFont="1" applyBorder="1" applyAlignment="1">
      <alignment wrapText="1"/>
    </xf>
    <xf numFmtId="0" fontId="1" fillId="0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2" fontId="11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lightDown">
          <bgColor rgb="FFFFCC99"/>
        </patternFill>
      </fill>
      <border/>
    </dxf>
    <dxf>
      <font>
        <b val="0"/>
        <i val="0"/>
        <strike val="0"/>
        <color rgb="FF339966"/>
      </font>
      <fill>
        <patternFill patternType="lightUp">
          <fgColor rgb="FFFF8080"/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Gantt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'PERT-CPM Table'!$D$4</c:f>
              <c:strCache>
                <c:ptCount val="1"/>
                <c:pt idx="0">
                  <c:v>EST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'PERT-CPM Table'!$A$5:$A$10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'PERT-CPM Table'!$D$5:$D$10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10</c:v>
                </c:pt>
                <c:pt idx="4">
                  <c:v>3</c:v>
                </c:pt>
                <c:pt idx="5">
                  <c:v>15</c:v>
                </c:pt>
              </c:numCache>
            </c:numRef>
          </c:val>
        </c:ser>
        <c:ser>
          <c:idx val="0"/>
          <c:order val="1"/>
          <c:tx>
            <c:strRef>
              <c:f>'PERT-CPM Table'!$C$4</c:f>
              <c:strCache>
                <c:ptCount val="1"/>
                <c:pt idx="0">
                  <c:v>AverageTime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'PERT-CPM Table'!$A$5:$A$10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'PERT-CPM Table'!$C$5:$C$10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'PERT-CPM Table'!$H$4</c:f>
              <c:strCache>
                <c:ptCount val="1"/>
                <c:pt idx="0">
                  <c:v>Total Slack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'PERT-CPM Table'!$A$5:$A$10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'PERT-CPM Table'!$H$5:$H$10</c:f>
              <c:numCache>
                <c:ptCount val="6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</c:ser>
        <c:overlap val="100"/>
        <c:axId val="16050605"/>
        <c:axId val="10237718"/>
      </c:barChart>
      <c:catAx>
        <c:axId val="1605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0237718"/>
        <c:crosses val="autoZero"/>
        <c:auto val="1"/>
        <c:lblOffset val="100"/>
        <c:noMultiLvlLbl val="0"/>
      </c:catAx>
      <c:valAx>
        <c:axId val="10237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50605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0.96675</cdr:y>
    </cdr:from>
    <cdr:to>
      <cdr:x>0.63475</cdr:x>
      <cdr:y>0.967</cdr:y>
    </cdr:to>
    <cdr:sp>
      <cdr:nvSpPr>
        <cdr:cNvPr id="1" name="Line 1"/>
        <cdr:cNvSpPr>
          <a:spLocks/>
        </cdr:cNvSpPr>
      </cdr:nvSpPr>
      <cdr:spPr>
        <a:xfrm>
          <a:off x="4362450" y="57150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2.00390625" style="2" customWidth="1"/>
    <col min="2" max="2" width="18.28125" style="2" customWidth="1"/>
    <col min="3" max="5" width="12.00390625" style="2" customWidth="1"/>
    <col min="6" max="6" width="12.00390625" style="4" customWidth="1"/>
    <col min="7" max="7" width="12.00390625" style="2" customWidth="1"/>
    <col min="8" max="8" width="9.00390625" style="4" customWidth="1"/>
    <col min="9" max="9" width="5.7109375" style="2" customWidth="1"/>
    <col min="10" max="19" width="5.7109375" style="1" customWidth="1"/>
    <col min="20" max="72" width="9.140625" style="1" customWidth="1"/>
  </cols>
  <sheetData>
    <row r="1" spans="9:19" ht="12.75">
      <c r="I1" s="76" t="s">
        <v>17</v>
      </c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1">
      <c r="A2" s="3" t="s">
        <v>14</v>
      </c>
      <c r="B2" s="3" t="s">
        <v>13</v>
      </c>
      <c r="C2" s="3" t="s">
        <v>26</v>
      </c>
      <c r="D2" s="3" t="s">
        <v>65</v>
      </c>
      <c r="E2" s="3" t="s">
        <v>66</v>
      </c>
      <c r="F2" s="5" t="s">
        <v>67</v>
      </c>
      <c r="G2" s="3" t="s">
        <v>15</v>
      </c>
      <c r="H2" s="5" t="s">
        <v>16</v>
      </c>
      <c r="I2" s="2" t="s">
        <v>0</v>
      </c>
      <c r="J2" s="2" t="s">
        <v>1</v>
      </c>
      <c r="K2" s="2" t="s">
        <v>2</v>
      </c>
      <c r="L2" s="2" t="s">
        <v>3</v>
      </c>
      <c r="M2" s="2" t="s">
        <v>4</v>
      </c>
      <c r="N2" s="2" t="s">
        <v>5</v>
      </c>
      <c r="O2" s="2"/>
      <c r="P2" s="2"/>
      <c r="Q2" s="2"/>
      <c r="R2" s="2"/>
      <c r="S2" s="2"/>
    </row>
    <row r="3" spans="1:8" ht="12.75">
      <c r="A3" s="2" t="s">
        <v>0</v>
      </c>
      <c r="B3" s="2" t="s">
        <v>27</v>
      </c>
      <c r="D3" s="2">
        <v>1</v>
      </c>
      <c r="E3" s="2">
        <v>3</v>
      </c>
      <c r="F3" s="4">
        <v>5</v>
      </c>
      <c r="G3" s="48">
        <f aca="true" t="shared" si="0" ref="G3:G8">(D3+4*E3+F3)/6</f>
        <v>3</v>
      </c>
      <c r="H3" s="49">
        <f aca="true" t="shared" si="1" ref="H3:H8">+((F3-D3)/6)^2</f>
        <v>0.4444444444444444</v>
      </c>
    </row>
    <row r="4" spans="1:8" ht="13.5" customHeight="1">
      <c r="A4" s="2" t="s">
        <v>1</v>
      </c>
      <c r="B4" s="2" t="s">
        <v>28</v>
      </c>
      <c r="D4" s="2">
        <v>2</v>
      </c>
      <c r="E4" s="2">
        <v>4</v>
      </c>
      <c r="F4" s="4">
        <v>6</v>
      </c>
      <c r="G4" s="48">
        <f t="shared" si="0"/>
        <v>4</v>
      </c>
      <c r="H4" s="49">
        <f t="shared" si="1"/>
        <v>0.4444444444444444</v>
      </c>
    </row>
    <row r="5" spans="1:13" ht="14.25" customHeight="1">
      <c r="A5" s="2" t="s">
        <v>2</v>
      </c>
      <c r="B5" s="2" t="s">
        <v>29</v>
      </c>
      <c r="C5" s="2" t="s">
        <v>1</v>
      </c>
      <c r="D5" s="2">
        <v>3</v>
      </c>
      <c r="E5" s="2">
        <v>6</v>
      </c>
      <c r="F5" s="4">
        <v>9</v>
      </c>
      <c r="G5" s="48">
        <f t="shared" si="0"/>
        <v>6</v>
      </c>
      <c r="H5" s="49">
        <f t="shared" si="1"/>
        <v>1</v>
      </c>
      <c r="J5" s="6">
        <v>1</v>
      </c>
      <c r="K5" s="6"/>
      <c r="L5" s="6"/>
      <c r="M5" s="6"/>
    </row>
    <row r="6" spans="1:13" ht="12.75">
      <c r="A6" s="2" t="s">
        <v>3</v>
      </c>
      <c r="B6" s="2" t="s">
        <v>64</v>
      </c>
      <c r="C6" s="2" t="s">
        <v>68</v>
      </c>
      <c r="D6" s="2">
        <v>1</v>
      </c>
      <c r="E6" s="2">
        <v>5</v>
      </c>
      <c r="F6" s="4">
        <v>9</v>
      </c>
      <c r="G6" s="48">
        <f t="shared" si="0"/>
        <v>5</v>
      </c>
      <c r="H6" s="49">
        <f t="shared" si="1"/>
        <v>1.7777777777777777</v>
      </c>
      <c r="I6" s="2">
        <v>1</v>
      </c>
      <c r="J6" s="6"/>
      <c r="K6" s="6">
        <v>1</v>
      </c>
      <c r="L6" s="6"/>
      <c r="M6" s="6"/>
    </row>
    <row r="7" spans="1:13" ht="21">
      <c r="A7" s="2" t="s">
        <v>4</v>
      </c>
      <c r="B7" s="2" t="s">
        <v>30</v>
      </c>
      <c r="C7" s="2" t="s">
        <v>0</v>
      </c>
      <c r="D7" s="2">
        <v>1</v>
      </c>
      <c r="E7" s="2">
        <v>2</v>
      </c>
      <c r="F7" s="4">
        <v>3</v>
      </c>
      <c r="G7" s="48">
        <f t="shared" si="0"/>
        <v>2</v>
      </c>
      <c r="H7" s="49">
        <f t="shared" si="1"/>
        <v>0.1111111111111111</v>
      </c>
      <c r="I7" s="2">
        <v>1</v>
      </c>
      <c r="J7" s="6"/>
      <c r="K7" s="6"/>
      <c r="L7" s="6"/>
      <c r="M7" s="6"/>
    </row>
    <row r="8" spans="1:13" ht="21">
      <c r="A8" s="2" t="s">
        <v>5</v>
      </c>
      <c r="B8" s="2" t="s">
        <v>69</v>
      </c>
      <c r="C8" s="2" t="s">
        <v>37</v>
      </c>
      <c r="D8" s="2">
        <v>2</v>
      </c>
      <c r="E8" s="2">
        <v>8</v>
      </c>
      <c r="F8" s="4">
        <v>20</v>
      </c>
      <c r="G8" s="48">
        <f t="shared" si="0"/>
        <v>9</v>
      </c>
      <c r="H8" s="49">
        <f t="shared" si="1"/>
        <v>9</v>
      </c>
      <c r="J8" s="6"/>
      <c r="K8" s="6"/>
      <c r="L8" s="6">
        <v>1</v>
      </c>
      <c r="M8" s="6">
        <v>1</v>
      </c>
    </row>
    <row r="9" spans="7:8" ht="12.75">
      <c r="G9" s="48"/>
      <c r="H9" s="49"/>
    </row>
    <row r="10" spans="7:8" ht="12.75">
      <c r="G10" s="48"/>
      <c r="H10" s="49"/>
    </row>
    <row r="11" spans="7:8" ht="12.75">
      <c r="G11" s="48"/>
      <c r="H11" s="49"/>
    </row>
    <row r="12" spans="7:8" ht="12.75">
      <c r="G12" s="48"/>
      <c r="H12" s="49"/>
    </row>
    <row r="13" spans="7:8" ht="12.75">
      <c r="G13" s="48"/>
      <c r="H13" s="49"/>
    </row>
    <row r="14" ht="12.75">
      <c r="H14" s="12"/>
    </row>
    <row r="15" ht="12.75">
      <c r="H15" s="12"/>
    </row>
    <row r="16" ht="12.75">
      <c r="H16" s="12"/>
    </row>
  </sheetData>
  <printOptions gridLines="1" horizontalCentered="1" verticalCentered="1"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7" customWidth="1"/>
    <col min="2" max="3" width="5.28125" style="13" customWidth="1"/>
    <col min="4" max="4" width="6.140625" style="13" customWidth="1"/>
    <col min="5" max="14" width="5.28125" style="15" customWidth="1"/>
    <col min="15" max="64" width="5.28125" style="7" customWidth="1"/>
    <col min="65" max="68" width="9.140625" style="7" customWidth="1"/>
  </cols>
  <sheetData>
    <row r="1" ht="37.5" customHeight="1" thickBot="1">
      <c r="A1" s="36" t="s">
        <v>53</v>
      </c>
    </row>
    <row r="2" spans="1:10" ht="13.5" thickBot="1">
      <c r="A2" s="42">
        <f>MAX(EFT_Range)</f>
        <v>24</v>
      </c>
      <c r="E2" s="32" t="str">
        <f>+Inputs!I2</f>
        <v>A</v>
      </c>
      <c r="F2" s="30" t="str">
        <f>+Inputs!J2</f>
        <v>B</v>
      </c>
      <c r="G2" s="30" t="str">
        <f>+Inputs!K2</f>
        <v>C</v>
      </c>
      <c r="H2" s="30" t="str">
        <f>+Inputs!L2</f>
        <v>D</v>
      </c>
      <c r="I2" s="30" t="str">
        <f>+Inputs!M2</f>
        <v>E</v>
      </c>
      <c r="J2" s="30" t="str">
        <f>+Inputs!N2</f>
        <v>F</v>
      </c>
    </row>
    <row r="3" spans="1:10" ht="14.25" thickBot="1" thickTop="1">
      <c r="A3" s="29"/>
      <c r="B3" s="43" t="s">
        <v>6</v>
      </c>
      <c r="C3" s="44" t="s">
        <v>9</v>
      </c>
      <c r="E3"/>
      <c r="F3"/>
      <c r="G3"/>
      <c r="H3"/>
      <c r="I3"/>
      <c r="J3"/>
    </row>
    <row r="4" spans="1:10" ht="13.5" thickTop="1">
      <c r="A4" s="28" t="str">
        <f>+Inputs!A3</f>
        <v>A</v>
      </c>
      <c r="B4" s="45">
        <f aca="true" t="shared" si="0" ref="B4:B9">MAX(E4:J4)</f>
        <v>0</v>
      </c>
      <c r="C4" s="46">
        <f aca="true" t="shared" si="1" ref="C4:C9">+B4+VLOOKUP(A4,Inputs,7,FALSE)</f>
        <v>3</v>
      </c>
      <c r="D4" s="26"/>
      <c r="E4" s="37">
        <f>IF(Inputs!I3=1,VLOOKUP(E$2,EST_EFTtable,3,FALSE),0)</f>
        <v>0</v>
      </c>
      <c r="F4" s="37">
        <f>IF(Inputs!J3=1,VLOOKUP(F$2,EST_EFTtable,3,FALSE),0)</f>
        <v>0</v>
      </c>
      <c r="G4" s="37">
        <f>IF(Inputs!K3=1,VLOOKUP(G$2,EST_EFTtable,3,FALSE),0)</f>
        <v>0</v>
      </c>
      <c r="H4" s="37">
        <f>IF(Inputs!L3=1,VLOOKUP(H$2,EST_EFTtable,3,FALSE),0)</f>
        <v>0</v>
      </c>
      <c r="I4" s="37">
        <f>IF(Inputs!M3=1,VLOOKUP(I$2,EST_EFTtable,3,FALSE),0)</f>
        <v>0</v>
      </c>
      <c r="J4" s="37">
        <f>IF(Inputs!N3=1,VLOOKUP(J$2,EST_EFTtable,3,FALSE),0)</f>
        <v>0</v>
      </c>
    </row>
    <row r="5" spans="1:10" ht="12.75">
      <c r="A5" s="28" t="str">
        <f>+Inputs!A4</f>
        <v>B</v>
      </c>
      <c r="B5" s="45">
        <f t="shared" si="0"/>
        <v>0</v>
      </c>
      <c r="C5" s="46">
        <f t="shared" si="1"/>
        <v>4</v>
      </c>
      <c r="D5" s="26"/>
      <c r="E5" s="37">
        <f>IF(Inputs!I4=1,VLOOKUP(E$2,EST_EFTtable,3,FALSE),0)</f>
        <v>0</v>
      </c>
      <c r="F5" s="37">
        <f>IF(Inputs!J4=1,VLOOKUP(F$2,EST_EFTtable,3,FALSE),0)</f>
        <v>0</v>
      </c>
      <c r="G5" s="37">
        <f>IF(Inputs!K4=1,VLOOKUP(G$2,EST_EFTtable,3,FALSE),0)</f>
        <v>0</v>
      </c>
      <c r="H5" s="37">
        <f>IF(Inputs!L4=1,VLOOKUP(H$2,EST_EFTtable,3,FALSE),0)</f>
        <v>0</v>
      </c>
      <c r="I5" s="37">
        <f>IF(Inputs!M4=1,VLOOKUP(I$2,EST_EFTtable,3,FALSE),0)</f>
        <v>0</v>
      </c>
      <c r="J5" s="37">
        <f>IF(Inputs!N4=1,VLOOKUP(J$2,EST_EFTtable,3,FALSE),0)</f>
        <v>0</v>
      </c>
    </row>
    <row r="6" spans="1:10" ht="12.75">
      <c r="A6" s="28" t="str">
        <f>+Inputs!A5</f>
        <v>C</v>
      </c>
      <c r="B6" s="45">
        <f t="shared" si="0"/>
        <v>4</v>
      </c>
      <c r="C6" s="46">
        <f t="shared" si="1"/>
        <v>10</v>
      </c>
      <c r="D6" s="26"/>
      <c r="E6" s="37">
        <f>IF(Inputs!I5=1,VLOOKUP(E$2,EST_EFTtable,3,FALSE),0)</f>
        <v>0</v>
      </c>
      <c r="F6" s="37">
        <f>IF(Inputs!J5=1,VLOOKUP(F$2,EST_EFTtable,3,FALSE),0)</f>
        <v>4</v>
      </c>
      <c r="G6" s="37">
        <f>IF(Inputs!K5=1,VLOOKUP(G$2,EST_EFTtable,3,FALSE),0)</f>
        <v>0</v>
      </c>
      <c r="H6" s="37">
        <f>IF(Inputs!L5=1,VLOOKUP(H$2,EST_EFTtable,3,FALSE),0)</f>
        <v>0</v>
      </c>
      <c r="I6" s="37">
        <f>IF(Inputs!M5=1,VLOOKUP(I$2,EST_EFTtable,3,FALSE),0)</f>
        <v>0</v>
      </c>
      <c r="J6" s="37">
        <f>IF(Inputs!N5=1,VLOOKUP(J$2,EST_EFTtable,3,FALSE),0)</f>
        <v>0</v>
      </c>
    </row>
    <row r="7" spans="1:10" ht="12.75">
      <c r="A7" s="28" t="str">
        <f>+Inputs!A6</f>
        <v>D</v>
      </c>
      <c r="B7" s="45">
        <f t="shared" si="0"/>
        <v>10</v>
      </c>
      <c r="C7" s="46">
        <f t="shared" si="1"/>
        <v>15</v>
      </c>
      <c r="D7" s="26"/>
      <c r="E7" s="37">
        <f>IF(Inputs!I6=1,VLOOKUP(E$2,EST_EFTtable,3,FALSE),0)</f>
        <v>3</v>
      </c>
      <c r="F7" s="37">
        <f>IF(Inputs!J6=1,VLOOKUP(F$2,EST_EFTtable,3,FALSE),0)</f>
        <v>0</v>
      </c>
      <c r="G7" s="37">
        <f>IF(Inputs!K6=1,VLOOKUP(G$2,EST_EFTtable,3,FALSE),0)</f>
        <v>10</v>
      </c>
      <c r="H7" s="37">
        <f>IF(Inputs!L6=1,VLOOKUP(H$2,EST_EFTtable,3,FALSE),0)</f>
        <v>0</v>
      </c>
      <c r="I7" s="37">
        <f>IF(Inputs!M6=1,VLOOKUP(I$2,EST_EFTtable,3,FALSE),0)</f>
        <v>0</v>
      </c>
      <c r="J7" s="37">
        <f>IF(Inputs!N6=1,VLOOKUP(J$2,EST_EFTtable,3,FALSE),0)</f>
        <v>0</v>
      </c>
    </row>
    <row r="8" spans="1:10" ht="12.75">
      <c r="A8" s="28" t="str">
        <f>+Inputs!A7</f>
        <v>E</v>
      </c>
      <c r="B8" s="45">
        <f t="shared" si="0"/>
        <v>3</v>
      </c>
      <c r="C8" s="46">
        <f t="shared" si="1"/>
        <v>5</v>
      </c>
      <c r="D8" s="26"/>
      <c r="E8" s="37">
        <f>IF(Inputs!I7=1,VLOOKUP(E$2,EST_EFTtable,3,FALSE),0)</f>
        <v>3</v>
      </c>
      <c r="F8" s="37">
        <f>IF(Inputs!J7=1,VLOOKUP(F$2,EST_EFTtable,3,FALSE),0)</f>
        <v>0</v>
      </c>
      <c r="G8" s="37">
        <f>IF(Inputs!K7=1,VLOOKUP(G$2,EST_EFTtable,3,FALSE),0)</f>
        <v>0</v>
      </c>
      <c r="H8" s="37">
        <f>IF(Inputs!L7=1,VLOOKUP(H$2,EST_EFTtable,3,FALSE),0)</f>
        <v>0</v>
      </c>
      <c r="I8" s="37">
        <f>IF(Inputs!M7=1,VLOOKUP(I$2,EST_EFTtable,3,FALSE),0)</f>
        <v>0</v>
      </c>
      <c r="J8" s="37">
        <f>IF(Inputs!N7=1,VLOOKUP(J$2,EST_EFTtable,3,FALSE),0)</f>
        <v>0</v>
      </c>
    </row>
    <row r="9" spans="1:10" ht="12.75">
      <c r="A9" s="28" t="str">
        <f>+Inputs!A8</f>
        <v>F</v>
      </c>
      <c r="B9" s="45">
        <f t="shared" si="0"/>
        <v>15</v>
      </c>
      <c r="C9" s="46">
        <f t="shared" si="1"/>
        <v>24</v>
      </c>
      <c r="D9" s="26"/>
      <c r="E9" s="37">
        <f>IF(Inputs!I8=1,VLOOKUP(E$2,EST_EFTtable,3,FALSE),0)</f>
        <v>0</v>
      </c>
      <c r="F9" s="37">
        <f>IF(Inputs!J8=1,VLOOKUP(F$2,EST_EFTtable,3,FALSE),0)</f>
        <v>0</v>
      </c>
      <c r="G9" s="37">
        <f>IF(Inputs!K8=1,VLOOKUP(G$2,EST_EFTtable,3,FALSE),0)</f>
        <v>0</v>
      </c>
      <c r="H9" s="37">
        <f>IF(Inputs!L8=1,VLOOKUP(H$2,EST_EFTtable,3,FALSE),0)</f>
        <v>15</v>
      </c>
      <c r="I9" s="37">
        <f>IF(Inputs!M8=1,VLOOKUP(I$2,EST_EFTtable,3,FALSE),0)</f>
        <v>5</v>
      </c>
      <c r="J9" s="37">
        <f>IF(Inputs!N8=1,VLOOKUP(J$2,EST_EFTtable,3,FALSE),0)</f>
        <v>0</v>
      </c>
    </row>
  </sheetData>
  <conditionalFormatting sqref="E4:J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28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4" width="7.140625" style="0" customWidth="1"/>
    <col min="15" max="25" width="4.7109375" style="0" customWidth="1"/>
  </cols>
  <sheetData>
    <row r="1" ht="30.75">
      <c r="A1" s="74" t="s">
        <v>54</v>
      </c>
    </row>
    <row r="2" spans="1:8" ht="13.5">
      <c r="A2" s="75">
        <f>MAX(LFT_Range)</f>
        <v>24</v>
      </c>
      <c r="B2" s="7"/>
      <c r="C2" s="27" t="str">
        <f>+Inputs!I2</f>
        <v>A</v>
      </c>
      <c r="D2" s="27" t="str">
        <f>+Inputs!J2</f>
        <v>B</v>
      </c>
      <c r="E2" s="27" t="str">
        <f>+Inputs!K2</f>
        <v>C</v>
      </c>
      <c r="F2" s="27" t="str">
        <f>+Inputs!L2</f>
        <v>D</v>
      </c>
      <c r="G2" s="27" t="str">
        <f>+Inputs!M2</f>
        <v>E</v>
      </c>
      <c r="H2" s="27" t="str">
        <f>+Inputs!N2</f>
        <v>F</v>
      </c>
    </row>
    <row r="3" spans="1:16" s="14" customFormat="1" ht="12.75">
      <c r="A3" s="42"/>
      <c r="B3" s="33" t="s">
        <v>10</v>
      </c>
      <c r="C3" s="38">
        <f aca="true" t="shared" si="0" ref="C3:H3">+C4-VLOOKUP(C2,Inputs,7,FALSE)</f>
        <v>7</v>
      </c>
      <c r="D3" s="38">
        <f t="shared" si="0"/>
        <v>0</v>
      </c>
      <c r="E3" s="38">
        <f t="shared" si="0"/>
        <v>4</v>
      </c>
      <c r="F3" s="38">
        <f t="shared" si="0"/>
        <v>10</v>
      </c>
      <c r="G3" s="38">
        <f t="shared" si="0"/>
        <v>13</v>
      </c>
      <c r="H3" s="38">
        <f t="shared" si="0"/>
        <v>15</v>
      </c>
      <c r="I3"/>
      <c r="J3"/>
      <c r="K3"/>
      <c r="L3"/>
      <c r="M3"/>
      <c r="N3"/>
      <c r="O3"/>
      <c r="P3"/>
    </row>
    <row r="4" spans="1:16" s="14" customFormat="1" ht="12.75">
      <c r="A4" s="13"/>
      <c r="B4" s="33" t="s">
        <v>11</v>
      </c>
      <c r="C4" s="39">
        <f aca="true" t="shared" si="1" ref="C4:H4">MIN(C6:C205)</f>
        <v>10</v>
      </c>
      <c r="D4" s="39">
        <f t="shared" si="1"/>
        <v>4</v>
      </c>
      <c r="E4" s="39">
        <f t="shared" si="1"/>
        <v>10</v>
      </c>
      <c r="F4" s="39">
        <f t="shared" si="1"/>
        <v>15</v>
      </c>
      <c r="G4" s="39">
        <f t="shared" si="1"/>
        <v>15</v>
      </c>
      <c r="H4" s="39">
        <f t="shared" si="1"/>
        <v>24</v>
      </c>
      <c r="I4"/>
      <c r="J4"/>
      <c r="K4"/>
      <c r="L4"/>
      <c r="M4"/>
      <c r="N4"/>
      <c r="O4"/>
      <c r="P4"/>
    </row>
    <row r="5" spans="1:16" s="14" customFormat="1" ht="9.75" customHeight="1">
      <c r="A5" s="13"/>
      <c r="B5" s="26"/>
      <c r="C5" s="40"/>
      <c r="D5" s="40"/>
      <c r="E5" s="40"/>
      <c r="F5" s="40"/>
      <c r="G5" s="40"/>
      <c r="H5" s="40"/>
      <c r="I5"/>
      <c r="J5"/>
      <c r="K5"/>
      <c r="L5"/>
      <c r="M5"/>
      <c r="N5"/>
      <c r="O5"/>
      <c r="P5"/>
    </row>
    <row r="6" spans="1:16" s="17" customFormat="1" ht="12.75">
      <c r="A6" s="31" t="str">
        <f>+Inputs!A3</f>
        <v>A</v>
      </c>
      <c r="B6" s="16"/>
      <c r="C6" s="41">
        <f>IF(Inputs!I3=1,HLOOKUP($A6,LST_LFTtable,2,FALSE),MAXofAllEFTs)</f>
        <v>24</v>
      </c>
      <c r="D6" s="41">
        <f>IF(Inputs!J3=1,HLOOKUP($A6,LST_LFTtable,2,FALSE),MAXofAllEFTs)</f>
        <v>24</v>
      </c>
      <c r="E6" s="41">
        <f>IF(Inputs!K3=1,HLOOKUP($A6,LST_LFTtable,2,FALSE),MAXofAllEFTs)</f>
        <v>24</v>
      </c>
      <c r="F6" s="41">
        <f>IF(Inputs!L3=1,HLOOKUP($A6,LST_LFTtable,2,FALSE),MAXofAllEFTs)</f>
        <v>24</v>
      </c>
      <c r="G6" s="41">
        <f>IF(Inputs!M3=1,HLOOKUP($A6,LST_LFTtable,2,FALSE),MAXofAllEFTs)</f>
        <v>24</v>
      </c>
      <c r="H6" s="41">
        <f>IF(Inputs!N3=1,HLOOKUP($A6,LST_LFTtable,2,FALSE),MAXofAllEFTs)</f>
        <v>24</v>
      </c>
      <c r="I6"/>
      <c r="J6"/>
      <c r="K6"/>
      <c r="L6"/>
      <c r="M6"/>
      <c r="N6"/>
      <c r="O6"/>
      <c r="P6"/>
    </row>
    <row r="7" spans="1:16" s="17" customFormat="1" ht="12.75">
      <c r="A7" s="31" t="str">
        <f>+Inputs!A4</f>
        <v>B</v>
      </c>
      <c r="B7" s="16"/>
      <c r="C7" s="41">
        <f>IF(Inputs!I4=1,HLOOKUP($A7,LST_LFTtable,2,FALSE),MAXofAllEFTs)</f>
        <v>24</v>
      </c>
      <c r="D7" s="41">
        <f>IF(Inputs!J4=1,HLOOKUP($A7,LST_LFTtable,2,FALSE),MAXofAllEFTs)</f>
        <v>24</v>
      </c>
      <c r="E7" s="41">
        <f>IF(Inputs!K4=1,HLOOKUP($A7,LST_LFTtable,2,FALSE),MAXofAllEFTs)</f>
        <v>24</v>
      </c>
      <c r="F7" s="41">
        <f>IF(Inputs!L4=1,HLOOKUP($A7,LST_LFTtable,2,FALSE),MAXofAllEFTs)</f>
        <v>24</v>
      </c>
      <c r="G7" s="41">
        <f>IF(Inputs!M4=1,HLOOKUP($A7,LST_LFTtable,2,FALSE),MAXofAllEFTs)</f>
        <v>24</v>
      </c>
      <c r="H7" s="41">
        <f>IF(Inputs!N4=1,HLOOKUP($A7,LST_LFTtable,2,FALSE),MAXofAllEFTs)</f>
        <v>24</v>
      </c>
      <c r="I7"/>
      <c r="J7"/>
      <c r="K7"/>
      <c r="L7"/>
      <c r="M7"/>
      <c r="N7"/>
      <c r="O7"/>
      <c r="P7"/>
    </row>
    <row r="8" spans="1:16" s="17" customFormat="1" ht="12.75">
      <c r="A8" s="31" t="str">
        <f>+Inputs!A5</f>
        <v>C</v>
      </c>
      <c r="B8" s="16"/>
      <c r="C8" s="41">
        <f>IF(Inputs!I5=1,HLOOKUP($A8,LST_LFTtable,2,FALSE),MAXofAllEFTs)</f>
        <v>24</v>
      </c>
      <c r="D8" s="41">
        <f>IF(Inputs!J5=1,HLOOKUP($A8,LST_LFTtable,2,FALSE),MAXofAllEFTs)</f>
        <v>4</v>
      </c>
      <c r="E8" s="41">
        <f>IF(Inputs!K5=1,HLOOKUP($A8,LST_LFTtable,2,FALSE),MAXofAllEFTs)</f>
        <v>24</v>
      </c>
      <c r="F8" s="41">
        <f>IF(Inputs!L5=1,HLOOKUP($A8,LST_LFTtable,2,FALSE),MAXofAllEFTs)</f>
        <v>24</v>
      </c>
      <c r="G8" s="41">
        <f>IF(Inputs!M5=1,HLOOKUP($A8,LST_LFTtable,2,FALSE),MAXofAllEFTs)</f>
        <v>24</v>
      </c>
      <c r="H8" s="41">
        <f>IF(Inputs!N5=1,HLOOKUP($A8,LST_LFTtable,2,FALSE),MAXofAllEFTs)</f>
        <v>24</v>
      </c>
      <c r="I8"/>
      <c r="J8"/>
      <c r="K8"/>
      <c r="L8"/>
      <c r="M8"/>
      <c r="N8"/>
      <c r="O8"/>
      <c r="P8"/>
    </row>
    <row r="9" spans="1:16" s="17" customFormat="1" ht="12.75">
      <c r="A9" s="31" t="str">
        <f>+Inputs!A6</f>
        <v>D</v>
      </c>
      <c r="B9" s="16"/>
      <c r="C9" s="41">
        <f>IF(Inputs!I6=1,HLOOKUP($A9,LST_LFTtable,2,FALSE),MAXofAllEFTs)</f>
        <v>10</v>
      </c>
      <c r="D9" s="41">
        <f>IF(Inputs!J6=1,HLOOKUP($A9,LST_LFTtable,2,FALSE),MAXofAllEFTs)</f>
        <v>24</v>
      </c>
      <c r="E9" s="41">
        <f>IF(Inputs!K6=1,HLOOKUP($A9,LST_LFTtable,2,FALSE),MAXofAllEFTs)</f>
        <v>10</v>
      </c>
      <c r="F9" s="41">
        <f>IF(Inputs!L6=1,HLOOKUP($A9,LST_LFTtable,2,FALSE),MAXofAllEFTs)</f>
        <v>24</v>
      </c>
      <c r="G9" s="41">
        <f>IF(Inputs!M6=1,HLOOKUP($A9,LST_LFTtable,2,FALSE),MAXofAllEFTs)</f>
        <v>24</v>
      </c>
      <c r="H9" s="41">
        <f>IF(Inputs!N6=1,HLOOKUP($A9,LST_LFTtable,2,FALSE),MAXofAllEFTs)</f>
        <v>24</v>
      </c>
      <c r="I9"/>
      <c r="J9"/>
      <c r="K9"/>
      <c r="L9"/>
      <c r="M9"/>
      <c r="N9"/>
      <c r="O9"/>
      <c r="P9"/>
    </row>
    <row r="10" spans="1:16" s="17" customFormat="1" ht="12.75">
      <c r="A10" s="31" t="str">
        <f>+Inputs!A7</f>
        <v>E</v>
      </c>
      <c r="B10" s="16"/>
      <c r="C10" s="41">
        <f>IF(Inputs!I7=1,HLOOKUP($A10,LST_LFTtable,2,FALSE),MAXofAllEFTs)</f>
        <v>13</v>
      </c>
      <c r="D10" s="41">
        <f>IF(Inputs!J7=1,HLOOKUP($A10,LST_LFTtable,2,FALSE),MAXofAllEFTs)</f>
        <v>24</v>
      </c>
      <c r="E10" s="41">
        <f>IF(Inputs!K7=1,HLOOKUP($A10,LST_LFTtable,2,FALSE),MAXofAllEFTs)</f>
        <v>24</v>
      </c>
      <c r="F10" s="41">
        <f>IF(Inputs!L7=1,HLOOKUP($A10,LST_LFTtable,2,FALSE),MAXofAllEFTs)</f>
        <v>24</v>
      </c>
      <c r="G10" s="41">
        <f>IF(Inputs!M7=1,HLOOKUP($A10,LST_LFTtable,2,FALSE),MAXofAllEFTs)</f>
        <v>24</v>
      </c>
      <c r="H10" s="41">
        <f>IF(Inputs!N7=1,HLOOKUP($A10,LST_LFTtable,2,FALSE),MAXofAllEFTs)</f>
        <v>24</v>
      </c>
      <c r="I10"/>
      <c r="J10"/>
      <c r="K10"/>
      <c r="L10"/>
      <c r="M10"/>
      <c r="N10"/>
      <c r="O10"/>
      <c r="P10"/>
    </row>
    <row r="11" spans="1:16" s="17" customFormat="1" ht="12.75">
      <c r="A11" s="31" t="str">
        <f>+Inputs!A8</f>
        <v>F</v>
      </c>
      <c r="B11" s="16"/>
      <c r="C11" s="41">
        <f>IF(Inputs!I8=1,HLOOKUP($A11,LST_LFTtable,2,FALSE),MAXofAllEFTs)</f>
        <v>24</v>
      </c>
      <c r="D11" s="41">
        <f>IF(Inputs!J8=1,HLOOKUP($A11,LST_LFTtable,2,FALSE),MAXofAllEFTs)</f>
        <v>24</v>
      </c>
      <c r="E11" s="41">
        <f>IF(Inputs!K8=1,HLOOKUP($A11,LST_LFTtable,2,FALSE),MAXofAllEFTs)</f>
        <v>24</v>
      </c>
      <c r="F11" s="41">
        <f>IF(Inputs!L8=1,HLOOKUP($A11,LST_LFTtable,2,FALSE),MAXofAllEFTs)</f>
        <v>15</v>
      </c>
      <c r="G11" s="41">
        <f>IF(Inputs!M8=1,HLOOKUP($A11,LST_LFTtable,2,FALSE),MAXofAllEFTs)</f>
        <v>15</v>
      </c>
      <c r="H11" s="41">
        <f>IF(Inputs!N8=1,HLOOKUP($A11,LST_LFTtable,2,FALSE),MAXofAllEFTs)</f>
        <v>24</v>
      </c>
      <c r="I11"/>
      <c r="J11"/>
      <c r="K11"/>
      <c r="L11"/>
      <c r="M11"/>
      <c r="N11"/>
      <c r="O11"/>
      <c r="P11"/>
    </row>
    <row r="12" spans="1:16" s="17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s="17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202" s="17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</row>
    <row r="15" spans="1:16" s="17" customFormat="1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s="17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5" s="17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4"/>
    </row>
    <row r="18" spans="1:25" s="17" customFormat="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34"/>
      <c r="N18" s="34"/>
      <c r="O18" s="34"/>
      <c r="Y18" s="18"/>
    </row>
    <row r="19" spans="1:25" s="17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34"/>
      <c r="N19" s="34"/>
      <c r="O19" s="34"/>
      <c r="Y19" s="18"/>
    </row>
    <row r="20" spans="12:25" s="17" customFormat="1" ht="12.75">
      <c r="L20" s="18"/>
      <c r="Y20" s="18"/>
    </row>
    <row r="21" spans="12:25" s="17" customFormat="1" ht="12.75">
      <c r="L21" s="18"/>
      <c r="Y21" s="18"/>
    </row>
    <row r="22" spans="12:25" s="17" customFormat="1" ht="12.75">
      <c r="L22" s="18"/>
      <c r="Y22" s="18"/>
    </row>
    <row r="23" spans="12:25" s="17" customFormat="1" ht="12.75">
      <c r="L23" s="18"/>
      <c r="Y23" s="18"/>
    </row>
    <row r="24" spans="12:25" s="17" customFormat="1" ht="12.75">
      <c r="L24" s="18"/>
      <c r="Y24" s="18"/>
    </row>
    <row r="25" spans="12:25" s="17" customFormat="1" ht="12.75">
      <c r="L25" s="18"/>
      <c r="Y25" s="18"/>
    </row>
    <row r="26" spans="12:25" s="17" customFormat="1" ht="12.75">
      <c r="L26" s="18"/>
      <c r="Y26" s="18"/>
    </row>
    <row r="27" spans="12:25" s="17" customFormat="1" ht="12.75">
      <c r="L27" s="18"/>
      <c r="Y27" s="18"/>
    </row>
    <row r="28" spans="12:25" s="17" customFormat="1" ht="12.75">
      <c r="L28" s="18"/>
      <c r="Y28" s="18"/>
    </row>
    <row r="29" s="17" customFormat="1" ht="12.75"/>
    <row r="30" s="17" customFormat="1" ht="12.75"/>
    <row r="31" s="17" customFormat="1" ht="12.75"/>
    <row r="32" s="17" customFormat="1" ht="12.75"/>
    <row r="33" s="17" customFormat="1" ht="12.75"/>
  </sheetData>
  <conditionalFormatting sqref="C6:H11">
    <cfRule type="cellIs" priority="1" dxfId="1" operator="equal" stopIfTrue="1">
      <formula>MAXofAllEFTs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0" sqref="H10"/>
    </sheetView>
  </sheetViews>
  <sheetFormatPr defaultColWidth="9.140625" defaultRowHeight="12.75"/>
  <cols>
    <col min="1" max="1" width="8.7109375" style="6" customWidth="1"/>
    <col min="2" max="2" width="14.7109375" style="2" customWidth="1"/>
    <col min="3" max="3" width="13.8515625" style="6" customWidth="1"/>
    <col min="4" max="5" width="5.00390625" style="6" bestFit="1" customWidth="1"/>
    <col min="6" max="6" width="9.28125" style="6" customWidth="1"/>
    <col min="7" max="7" width="6.7109375" style="6" bestFit="1" customWidth="1"/>
    <col min="8" max="8" width="11.140625" style="6" bestFit="1" customWidth="1"/>
    <col min="9" max="9" width="7.7109375" style="6" customWidth="1"/>
    <col min="10" max="10" width="14.7109375" style="2" customWidth="1"/>
    <col min="11" max="11" width="10.57421875" style="6" bestFit="1" customWidth="1"/>
    <col min="12" max="12" width="7.57421875" style="6" customWidth="1"/>
    <col min="13" max="18" width="9.140625" style="64" customWidth="1"/>
    <col min="19" max="42" width="9.140625" style="1" customWidth="1"/>
  </cols>
  <sheetData>
    <row r="1" spans="1:42" s="22" customFormat="1" ht="27" customHeight="1" thickBot="1">
      <c r="A1"/>
      <c r="B1" s="78" t="s">
        <v>25</v>
      </c>
      <c r="C1" s="79"/>
      <c r="D1" s="79"/>
      <c r="E1" s="50" t="s">
        <v>19</v>
      </c>
      <c r="F1" s="51">
        <f>'LST-LFT'!A2</f>
        <v>24</v>
      </c>
      <c r="G1" s="52"/>
      <c r="H1" s="53" t="s">
        <v>22</v>
      </c>
      <c r="I1" s="54">
        <v>23</v>
      </c>
      <c r="J1" s="52"/>
      <c r="K1" s="53" t="s">
        <v>8</v>
      </c>
      <c r="L1" s="55">
        <f>NORMINV(L2,F1,SQRT(F2))</f>
        <v>30.575295803405922</v>
      </c>
      <c r="M1" s="52"/>
      <c r="N1" s="56"/>
      <c r="O1" s="56"/>
      <c r="P1" s="56"/>
      <c r="Q1" s="56"/>
      <c r="R1" s="56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42" s="20" customFormat="1" ht="35.25" customHeight="1" thickBot="1" thickTop="1">
      <c r="A2"/>
      <c r="B2" s="80" t="s">
        <v>18</v>
      </c>
      <c r="C2" s="81"/>
      <c r="D2" s="81"/>
      <c r="E2" s="57" t="s">
        <v>19</v>
      </c>
      <c r="F2" s="58">
        <f>SUM(cavariance)</f>
        <v>12.222222222222221</v>
      </c>
      <c r="G2" s="59"/>
      <c r="H2" s="60" t="s">
        <v>23</v>
      </c>
      <c r="I2" s="61">
        <f>NORMDIST(I1,F1,SQRT(F2),TRUE)</f>
        <v>0.38742427395685897</v>
      </c>
      <c r="J2" s="59"/>
      <c r="K2" s="60" t="s">
        <v>24</v>
      </c>
      <c r="L2" s="62">
        <v>0.97</v>
      </c>
      <c r="M2" s="59"/>
      <c r="N2" s="63"/>
      <c r="O2" s="63"/>
      <c r="P2" s="63"/>
      <c r="Q2" s="63"/>
      <c r="R2" s="63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2:7" ht="12.75">
      <c r="B3" s="8"/>
      <c r="C3" s="9"/>
      <c r="D3" s="9"/>
      <c r="E3" s="9"/>
      <c r="F3" s="10"/>
      <c r="G3" s="11"/>
    </row>
    <row r="4" spans="1:10" ht="20.25" customHeight="1">
      <c r="A4" s="7" t="s">
        <v>7</v>
      </c>
      <c r="B4" s="3" t="s">
        <v>13</v>
      </c>
      <c r="C4" s="3" t="s">
        <v>21</v>
      </c>
      <c r="D4" s="7" t="s">
        <v>6</v>
      </c>
      <c r="E4" s="7" t="s">
        <v>9</v>
      </c>
      <c r="F4" s="7" t="s">
        <v>10</v>
      </c>
      <c r="G4" s="7" t="s">
        <v>11</v>
      </c>
      <c r="H4" s="7" t="s">
        <v>38</v>
      </c>
      <c r="I4" s="7" t="s">
        <v>12</v>
      </c>
      <c r="J4" s="3" t="s">
        <v>20</v>
      </c>
    </row>
    <row r="5" spans="1:10" ht="12.75">
      <c r="A5" s="6" t="str">
        <f>+Inputs!A3</f>
        <v>A</v>
      </c>
      <c r="B5" s="2" t="str">
        <f>+Inputs!B3</f>
        <v>Plan Topic</v>
      </c>
      <c r="C5" s="23">
        <f>+Inputs!G3</f>
        <v>3</v>
      </c>
      <c r="D5" s="23">
        <f>+'EST-EFT'!B4</f>
        <v>0</v>
      </c>
      <c r="E5" s="23">
        <f aca="true" t="shared" si="0" ref="E5:E10">+D5+C5</f>
        <v>3</v>
      </c>
      <c r="F5" s="23">
        <f aca="true" t="shared" si="1" ref="F5:F10">+G5-C5</f>
        <v>7</v>
      </c>
      <c r="G5" s="23">
        <f>HLOOKUP(A5,[0]!LST_LFTtable,3,FALSE)</f>
        <v>10</v>
      </c>
      <c r="H5" s="23">
        <f aca="true" t="shared" si="2" ref="H5:H10">+F5-D5</f>
        <v>7</v>
      </c>
      <c r="I5" s="6" t="str">
        <f aca="true" t="shared" si="3" ref="I5:I10">IF(H5&gt;0,"NO","YES")</f>
        <v>NO</v>
      </c>
      <c r="J5" s="65" t="str">
        <f>IF('PERT-CPM Table'!I5="Yes",(VLOOKUP('PERT-CPM Table'!A5,Inputs,8,FALSE))," ")</f>
        <v> </v>
      </c>
    </row>
    <row r="6" spans="1:10" ht="12.75">
      <c r="A6" s="6" t="str">
        <f>+Inputs!A4</f>
        <v>B</v>
      </c>
      <c r="B6" s="2" t="str">
        <f>+Inputs!B4</f>
        <v>Obtain Speakers</v>
      </c>
      <c r="C6" s="23">
        <f>+Inputs!G4</f>
        <v>4</v>
      </c>
      <c r="D6" s="23">
        <f>+'EST-EFT'!B5</f>
        <v>0</v>
      </c>
      <c r="E6" s="23">
        <f t="shared" si="0"/>
        <v>4</v>
      </c>
      <c r="F6" s="23">
        <f t="shared" si="1"/>
        <v>0</v>
      </c>
      <c r="G6" s="23">
        <f>HLOOKUP(A6,[0]!LST_LFTtable,3,FALSE)</f>
        <v>4</v>
      </c>
      <c r="H6" s="23">
        <f t="shared" si="2"/>
        <v>0</v>
      </c>
      <c r="I6" s="6" t="str">
        <f t="shared" si="3"/>
        <v>YES</v>
      </c>
      <c r="J6" s="65">
        <f>IF('PERT-CPM Table'!I6="Yes",(VLOOKUP('PERT-CPM Table'!A6,Inputs,8,FALSE))," ")</f>
        <v>0.4444444444444444</v>
      </c>
    </row>
    <row r="7" spans="1:10" ht="21">
      <c r="A7" s="6" t="str">
        <f>+Inputs!A5</f>
        <v>C</v>
      </c>
      <c r="B7" s="2" t="str">
        <f>+Inputs!B5</f>
        <v>List Meeting Locations</v>
      </c>
      <c r="C7" s="23">
        <f>+Inputs!G5</f>
        <v>6</v>
      </c>
      <c r="D7" s="23">
        <f>+'EST-EFT'!B6</f>
        <v>4</v>
      </c>
      <c r="E7" s="23">
        <f t="shared" si="0"/>
        <v>10</v>
      </c>
      <c r="F7" s="23">
        <f t="shared" si="1"/>
        <v>4</v>
      </c>
      <c r="G7" s="23">
        <f>HLOOKUP(A7,[0]!LST_LFTtable,3,FALSE)</f>
        <v>10</v>
      </c>
      <c r="H7" s="23">
        <f t="shared" si="2"/>
        <v>0</v>
      </c>
      <c r="I7" s="6" t="str">
        <f t="shared" si="3"/>
        <v>YES</v>
      </c>
      <c r="J7" s="65">
        <f>IF('PERT-CPM Table'!I7="Yes",(VLOOKUP('PERT-CPM Table'!A7,Inputs,8,FALSE))," ")</f>
        <v>1</v>
      </c>
    </row>
    <row r="8" spans="1:10" ht="12.75">
      <c r="A8" s="6" t="str">
        <f>+Inputs!A6</f>
        <v>D</v>
      </c>
      <c r="B8" s="2" t="str">
        <f>+Inputs!B6</f>
        <v>Select Location</v>
      </c>
      <c r="C8" s="23">
        <f>+Inputs!G6</f>
        <v>5</v>
      </c>
      <c r="D8" s="23">
        <f>+'EST-EFT'!B7</f>
        <v>10</v>
      </c>
      <c r="E8" s="23">
        <f t="shared" si="0"/>
        <v>15</v>
      </c>
      <c r="F8" s="23">
        <f t="shared" si="1"/>
        <v>10</v>
      </c>
      <c r="G8" s="23">
        <f>HLOOKUP(A8,[0]!LST_LFTtable,3,FALSE)</f>
        <v>15</v>
      </c>
      <c r="H8" s="23">
        <f t="shared" si="2"/>
        <v>0</v>
      </c>
      <c r="I8" s="6" t="str">
        <f t="shared" si="3"/>
        <v>YES</v>
      </c>
      <c r="J8" s="65">
        <f>IF('PERT-CPM Table'!I8="Yes",(VLOOKUP('PERT-CPM Table'!A8,Inputs,8,FALSE))," ")</f>
        <v>1.7777777777777777</v>
      </c>
    </row>
    <row r="9" spans="1:10" ht="21">
      <c r="A9" s="6" t="str">
        <f>+Inputs!A7</f>
        <v>E</v>
      </c>
      <c r="B9" s="2" t="str">
        <f>+Inputs!B7</f>
        <v>Finalize Speakers Schedule</v>
      </c>
      <c r="C9" s="23">
        <f>+Inputs!G7</f>
        <v>2</v>
      </c>
      <c r="D9" s="23">
        <f>+'EST-EFT'!B8</f>
        <v>3</v>
      </c>
      <c r="E9" s="23">
        <f t="shared" si="0"/>
        <v>5</v>
      </c>
      <c r="F9" s="23">
        <f t="shared" si="1"/>
        <v>13</v>
      </c>
      <c r="G9" s="23">
        <f>HLOOKUP(A9,[0]!LST_LFTtable,3,FALSE)</f>
        <v>15</v>
      </c>
      <c r="H9" s="23">
        <f t="shared" si="2"/>
        <v>10</v>
      </c>
      <c r="I9" s="6" t="str">
        <f t="shared" si="3"/>
        <v>NO</v>
      </c>
      <c r="J9" s="65" t="str">
        <f>IF('PERT-CPM Table'!I9="Yes",(VLOOKUP('PERT-CPM Table'!A9,Inputs,8,FALSE))," ")</f>
        <v> </v>
      </c>
    </row>
    <row r="10" spans="1:10" ht="27.75" customHeight="1">
      <c r="A10" s="6" t="str">
        <f>+Inputs!A8</f>
        <v>F</v>
      </c>
      <c r="B10" s="2" t="str">
        <f>+Inputs!B8</f>
        <v>Prepare and mail Seminar Brochures</v>
      </c>
      <c r="C10" s="23">
        <f>+Inputs!G8</f>
        <v>9</v>
      </c>
      <c r="D10" s="23">
        <f>+'EST-EFT'!B9</f>
        <v>15</v>
      </c>
      <c r="E10" s="23">
        <f t="shared" si="0"/>
        <v>24</v>
      </c>
      <c r="F10" s="23">
        <f t="shared" si="1"/>
        <v>15</v>
      </c>
      <c r="G10" s="23">
        <f>HLOOKUP(A10,[0]!LST_LFTtable,3,FALSE)</f>
        <v>24</v>
      </c>
      <c r="H10" s="23">
        <f t="shared" si="2"/>
        <v>0</v>
      </c>
      <c r="I10" s="6" t="str">
        <f t="shared" si="3"/>
        <v>YES</v>
      </c>
      <c r="J10" s="65">
        <f>IF('PERT-CPM Table'!I10="Yes",(VLOOKUP('PERT-CPM Table'!A10,Inputs,8,FALSE))," ")</f>
        <v>9</v>
      </c>
    </row>
    <row r="11" spans="3:10" ht="12.75">
      <c r="C11" s="23"/>
      <c r="D11" s="23"/>
      <c r="E11" s="23"/>
      <c r="F11" s="23"/>
      <c r="G11" s="23"/>
      <c r="H11" s="23"/>
      <c r="J11" s="65" t="str">
        <f>IF('PERT-CPM Table'!I11="Yes",(VLOOKUP('PERT-CPM Table'!A11,Inputs,8))," ")</f>
        <v> </v>
      </c>
    </row>
    <row r="12" spans="3:10" ht="12.75">
      <c r="C12" s="23"/>
      <c r="D12" s="23"/>
      <c r="E12" s="23"/>
      <c r="F12" s="23"/>
      <c r="G12" s="23"/>
      <c r="H12" s="23"/>
      <c r="J12" s="65" t="str">
        <f>IF('PERT-CPM Table'!I12="Yes",(VLOOKUP('PERT-CPM Table'!A12,Inputs,8))," ")</f>
        <v> </v>
      </c>
    </row>
    <row r="13" spans="3:10" ht="12.75">
      <c r="C13" s="23"/>
      <c r="D13" s="23"/>
      <c r="E13" s="23"/>
      <c r="F13" s="23"/>
      <c r="G13" s="23"/>
      <c r="H13" s="23"/>
      <c r="J13" s="65" t="str">
        <f>IF('PERT-CPM Table'!I13="Yes",(VLOOKUP('PERT-CPM Table'!A13,Inputs,8))," ")</f>
        <v> </v>
      </c>
    </row>
    <row r="14" spans="3:10" ht="12.75">
      <c r="C14" s="23"/>
      <c r="D14" s="23"/>
      <c r="E14" s="23"/>
      <c r="F14" s="23"/>
      <c r="G14" s="23"/>
      <c r="H14" s="23"/>
      <c r="J14" s="65"/>
    </row>
    <row r="15" spans="3:10" ht="12.75">
      <c r="C15" s="23"/>
      <c r="D15" s="23"/>
      <c r="E15" s="23"/>
      <c r="F15" s="23"/>
      <c r="G15" s="23"/>
      <c r="H15" s="23"/>
      <c r="J15" s="65"/>
    </row>
  </sheetData>
  <mergeCells count="2">
    <mergeCell ref="B1:D1"/>
    <mergeCell ref="B2:D2"/>
  </mergeCells>
  <printOptions gridLines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9" sqref="C9"/>
    </sheetView>
  </sheetViews>
  <sheetFormatPr defaultColWidth="9.140625" defaultRowHeight="12.75"/>
  <cols>
    <col min="1" max="1" width="33.57421875" style="0" customWidth="1"/>
    <col min="2" max="2" width="10.140625" style="0" bestFit="1" customWidth="1"/>
    <col min="3" max="3" width="22.7109375" style="0" bestFit="1" customWidth="1"/>
  </cols>
  <sheetData>
    <row r="1" spans="1:7" ht="51" customHeight="1">
      <c r="A1" s="66" t="s">
        <v>39</v>
      </c>
      <c r="B1" s="47"/>
      <c r="G1" s="24"/>
    </row>
    <row r="2" spans="1:7" ht="12.75">
      <c r="A2" s="67" t="s">
        <v>45</v>
      </c>
      <c r="B2" s="67" t="s">
        <v>40</v>
      </c>
      <c r="C2" s="68" t="s">
        <v>41</v>
      </c>
      <c r="D2" s="24"/>
      <c r="E2" s="24"/>
      <c r="F2" s="24"/>
      <c r="G2" s="24"/>
    </row>
    <row r="3" spans="1:7" ht="12.75">
      <c r="A3" s="69" t="s">
        <v>46</v>
      </c>
      <c r="B3" s="72" t="s">
        <v>31</v>
      </c>
      <c r="C3" s="73" t="s">
        <v>42</v>
      </c>
      <c r="D3" s="24"/>
      <c r="E3" s="24"/>
      <c r="F3" s="24"/>
      <c r="G3" s="24"/>
    </row>
    <row r="4" spans="1:7" ht="12.75">
      <c r="A4" s="69" t="s">
        <v>47</v>
      </c>
      <c r="B4" s="72" t="s">
        <v>32</v>
      </c>
      <c r="C4" s="73" t="s">
        <v>43</v>
      </c>
      <c r="D4" s="24"/>
      <c r="E4" s="24"/>
      <c r="F4" s="24"/>
      <c r="G4" s="24"/>
    </row>
    <row r="5" spans="1:7" ht="12.75">
      <c r="A5" s="69" t="s">
        <v>20</v>
      </c>
      <c r="B5" s="72" t="s">
        <v>33</v>
      </c>
      <c r="C5" s="73" t="s">
        <v>56</v>
      </c>
      <c r="D5" s="24"/>
      <c r="E5" s="24"/>
      <c r="F5" s="24"/>
      <c r="G5" s="24"/>
    </row>
    <row r="6" spans="1:7" ht="12.75">
      <c r="A6" s="70" t="s">
        <v>48</v>
      </c>
      <c r="B6" s="72" t="s">
        <v>34</v>
      </c>
      <c r="C6" s="73" t="s">
        <v>57</v>
      </c>
      <c r="D6" s="24"/>
      <c r="E6" s="24"/>
      <c r="F6" s="24"/>
      <c r="G6" s="24"/>
    </row>
    <row r="7" spans="1:7" ht="12.75">
      <c r="A7" s="69" t="s">
        <v>60</v>
      </c>
      <c r="B7" s="72" t="s">
        <v>58</v>
      </c>
      <c r="C7" s="73" t="s">
        <v>49</v>
      </c>
      <c r="D7" s="24"/>
      <c r="E7" s="24"/>
      <c r="F7" s="24"/>
      <c r="G7" s="24"/>
    </row>
    <row r="8" spans="1:7" ht="12.75">
      <c r="A8" s="71" t="s">
        <v>51</v>
      </c>
      <c r="B8" s="72" t="s">
        <v>35</v>
      </c>
      <c r="C8" s="73" t="s">
        <v>62</v>
      </c>
      <c r="D8" s="24"/>
      <c r="E8" s="24"/>
      <c r="F8" s="24"/>
      <c r="G8" s="24"/>
    </row>
    <row r="9" spans="1:7" ht="12.75">
      <c r="A9" s="71" t="s">
        <v>61</v>
      </c>
      <c r="B9" s="72" t="s">
        <v>71</v>
      </c>
      <c r="C9" s="73" t="s">
        <v>72</v>
      </c>
      <c r="D9" s="24"/>
      <c r="E9" s="24"/>
      <c r="F9" s="24"/>
      <c r="G9" s="24"/>
    </row>
    <row r="10" spans="1:7" ht="12.75">
      <c r="A10" s="71" t="s">
        <v>70</v>
      </c>
      <c r="B10" s="72" t="s">
        <v>59</v>
      </c>
      <c r="C10" s="73" t="s">
        <v>55</v>
      </c>
      <c r="D10" s="24"/>
      <c r="E10" s="24"/>
      <c r="F10" s="24"/>
      <c r="G10" s="24"/>
    </row>
    <row r="11" spans="1:3" ht="12.75">
      <c r="A11" s="71" t="s">
        <v>52</v>
      </c>
      <c r="B11" s="72" t="s">
        <v>36</v>
      </c>
      <c r="C11" s="73" t="s">
        <v>44</v>
      </c>
    </row>
    <row r="12" spans="1:3" ht="12.75">
      <c r="A12" s="77" t="s">
        <v>53</v>
      </c>
      <c r="B12" s="72" t="s">
        <v>63</v>
      </c>
      <c r="C12" s="73" t="s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kseal</dc:creator>
  <cp:keywords/>
  <dc:description/>
  <cp:lastModifiedBy>Kala</cp:lastModifiedBy>
  <cp:lastPrinted>1998-12-20T16:51:22Z</cp:lastPrinted>
  <dcterms:created xsi:type="dcterms:W3CDTF">1998-03-12T10:41:53Z</dcterms:created>
  <dcterms:modified xsi:type="dcterms:W3CDTF">2001-08-08T10:53:30Z</dcterms:modified>
  <cp:category/>
  <cp:version/>
  <cp:contentType/>
  <cp:contentStatus/>
</cp:coreProperties>
</file>